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Old Disk\Old Disk E\"/>
    </mc:Choice>
  </mc:AlternateContent>
  <bookViews>
    <workbookView xWindow="0" yWindow="0" windowWidth="20490" windowHeight="7650"/>
  </bookViews>
  <sheets>
    <sheet name="Exhibit 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5" i="1" l="1"/>
  <c r="I15" i="1"/>
  <c r="E12" i="1" l="1"/>
  <c r="I12" i="1" l="1"/>
  <c r="N12" i="1" s="1"/>
  <c r="O12" i="1" s="1"/>
  <c r="I11" i="1" l="1"/>
  <c r="P15" i="1"/>
  <c r="Q15" i="1" s="1"/>
  <c r="J14" i="1"/>
  <c r="P14" i="1" s="1"/>
  <c r="Q14" i="1" s="1"/>
  <c r="J13" i="1"/>
  <c r="P13" i="1" s="1"/>
  <c r="Q13" i="1" s="1"/>
  <c r="Q1" i="1"/>
  <c r="H4" i="1" s="1"/>
  <c r="I13" i="1" l="1"/>
  <c r="N13" i="1" s="1"/>
  <c r="O13" i="1" s="1"/>
  <c r="N15" i="1" l="1"/>
  <c r="O15" i="1" s="1"/>
  <c r="I14" i="1"/>
  <c r="N14" i="1" s="1"/>
  <c r="O14" i="1" s="1"/>
  <c r="N11" i="1"/>
  <c r="O11" i="1" s="1"/>
  <c r="J12" i="1" l="1"/>
  <c r="P12" i="1" s="1"/>
  <c r="Q12" i="1" s="1"/>
  <c r="J11" i="1"/>
  <c r="P11" i="1" s="1"/>
  <c r="Q11" i="1" l="1"/>
  <c r="N16" i="1" l="1"/>
  <c r="G26" i="1" s="1"/>
  <c r="Q16" i="1"/>
  <c r="P16" i="1"/>
  <c r="H27" i="1" l="1"/>
  <c r="O27" i="1"/>
  <c r="O28" i="1" s="1"/>
  <c r="G27" i="1"/>
  <c r="P27" i="1"/>
  <c r="O16" i="1"/>
  <c r="H26" i="1" s="1"/>
  <c r="H28" i="1" l="1"/>
  <c r="Q27" i="1"/>
  <c r="I26" i="1"/>
  <c r="G28" i="1"/>
  <c r="I27" i="1"/>
  <c r="P28" i="1"/>
  <c r="Q26" i="1"/>
  <c r="Q28" i="1" l="1"/>
  <c r="I28" i="1"/>
</calcChain>
</file>

<file path=xl/sharedStrings.xml><?xml version="1.0" encoding="utf-8"?>
<sst xmlns="http://schemas.openxmlformats.org/spreadsheetml/2006/main" count="106" uniqueCount="84">
  <si>
    <t>Catalog</t>
  </si>
  <si>
    <t>Program Description</t>
  </si>
  <si>
    <t>Media</t>
  </si>
  <si>
    <t>Volume</t>
  </si>
  <si>
    <t>Number</t>
  </si>
  <si>
    <t>Type</t>
  </si>
  <si>
    <t>PURCHASE ORDER INFORMATION:</t>
  </si>
  <si>
    <t>Date Signed:</t>
  </si>
  <si>
    <t>Platform/</t>
  </si>
  <si>
    <t>License</t>
  </si>
  <si>
    <t>TOTALS</t>
  </si>
  <si>
    <t>License Fees</t>
  </si>
  <si>
    <t>Extended</t>
  </si>
  <si>
    <t>List Price</t>
  </si>
  <si>
    <t>Totals</t>
  </si>
  <si>
    <t>Totals (USD)</t>
  </si>
  <si>
    <t>Less</t>
  </si>
  <si>
    <t>Discounts</t>
  </si>
  <si>
    <t>List</t>
  </si>
  <si>
    <t>Net</t>
  </si>
  <si>
    <t>Qty</t>
  </si>
  <si>
    <t>Unit List Price</t>
  </si>
  <si>
    <t>O/S</t>
  </si>
  <si>
    <t>Other</t>
  </si>
  <si>
    <t>License Price Extension</t>
  </si>
  <si>
    <t>Disc %</t>
  </si>
  <si>
    <t>Total</t>
  </si>
  <si>
    <t>Type **</t>
  </si>
  <si>
    <t>WIN</t>
  </si>
  <si>
    <t>ESD</t>
  </si>
  <si>
    <t>APPEON:</t>
  </si>
  <si>
    <t>Date:</t>
  </si>
  <si>
    <t>USP</t>
  </si>
  <si>
    <t>Payment Terms: NET 30 days from date of invoice in US dollars.</t>
  </si>
  <si>
    <t>USP Fees</t>
    <phoneticPr fontId="0" type="noConversion"/>
  </si>
  <si>
    <t>USP Price Extension</t>
    <phoneticPr fontId="0" type="noConversion"/>
  </si>
  <si>
    <t>WE</t>
    <phoneticPr fontId="0" type="noConversion"/>
  </si>
  <si>
    <t>DE</t>
    <phoneticPr fontId="0" type="noConversion"/>
  </si>
  <si>
    <t>TE</t>
    <phoneticPr fontId="0" type="noConversion"/>
  </si>
  <si>
    <t>Server</t>
  </si>
  <si>
    <t xml:space="preserve"> Qty</t>
  </si>
  <si>
    <t>No.</t>
  </si>
  <si>
    <t>PowerServer Testing Standalone</t>
  </si>
  <si>
    <t xml:space="preserve">PowerServer Workgroup </t>
  </si>
  <si>
    <t xml:space="preserve">PowerServer Enterprise </t>
  </si>
  <si>
    <t>EE</t>
  </si>
  <si>
    <t>WE</t>
  </si>
  <si>
    <t>PowerServer Testing Clustered</t>
  </si>
  <si>
    <t>DE</t>
  </si>
  <si>
    <t>TS</t>
  </si>
  <si>
    <t>TC</t>
  </si>
  <si>
    <t>In the event of a conflict between the Order Terms and the Software License Agreement included with the Program package or displayed at the time of Program installation, the Order</t>
  </si>
  <si>
    <t>Terms shall prevail with respect to the subject matter hereof.</t>
  </si>
  <si>
    <t>AGREEMENT TO PURCHASE:</t>
  </si>
  <si>
    <t>By signing this Purchase Agreement, Customer agrees to be bound by the terms in this Purchase Agreement and Customer authorizes Appeon to invoice</t>
  </si>
  <si>
    <t>Customer the amounts for the Programs and/or Services listed above.</t>
  </si>
  <si>
    <t>Billing Information:</t>
    <phoneticPr fontId="0" type="noConversion"/>
  </si>
  <si>
    <t>Is purchase taxable by Appeon?  No</t>
  </si>
  <si>
    <r>
      <t>VAT#</t>
    </r>
    <r>
      <rPr>
        <b/>
        <sz val="9"/>
        <rFont val="Arial"/>
        <family val="2"/>
      </rPr>
      <t xml:space="preserve"> (EU Customers Only):  </t>
    </r>
  </si>
  <si>
    <t>Signature:</t>
  </si>
  <si>
    <t>Name/Title:</t>
  </si>
  <si>
    <r>
      <t>** Media Type Default is ESD (Electronic Software Download).  This order will be fulfilled electronically to the Customer, unless Customer requests physical shipment, or the product is not available for ESD.</t>
    </r>
    <r>
      <rPr>
        <b/>
        <sz val="12"/>
        <color indexed="10"/>
        <rFont val="Arial"/>
        <family val="2"/>
      </rPr>
      <t xml:space="preserve"> </t>
    </r>
  </si>
  <si>
    <t xml:space="preserve">PowerServer Developer </t>
  </si>
  <si>
    <t>Please input the number according to your needs in below highlighted fields.</t>
  </si>
  <si>
    <t>User Session*</t>
  </si>
  <si>
    <r>
      <t>Company:</t>
    </r>
    <r>
      <rPr>
        <sz val="12"/>
        <color rgb="FFFF0000"/>
        <rFont val="Arial"/>
        <family val="2"/>
      </rPr>
      <t>*</t>
    </r>
  </si>
  <si>
    <r>
      <t>First Name:</t>
    </r>
    <r>
      <rPr>
        <sz val="12"/>
        <color rgb="FFFF0000"/>
        <rFont val="Arial"/>
        <family val="2"/>
      </rPr>
      <t>*</t>
    </r>
  </si>
  <si>
    <r>
      <t>Last Name:</t>
    </r>
    <r>
      <rPr>
        <sz val="12"/>
        <color rgb="FFFF0000"/>
        <rFont val="Arial"/>
        <family val="2"/>
      </rPr>
      <t>*</t>
    </r>
  </si>
  <si>
    <r>
      <t>Billing Email:</t>
    </r>
    <r>
      <rPr>
        <sz val="12"/>
        <color rgb="FFFF0000"/>
        <rFont val="Arial"/>
        <family val="2"/>
      </rPr>
      <t>*</t>
    </r>
  </si>
  <si>
    <r>
      <t>Billing Phone:</t>
    </r>
    <r>
      <rPr>
        <sz val="12"/>
        <color rgb="FFFF0000"/>
        <rFont val="Arial"/>
        <family val="2"/>
      </rPr>
      <t>*</t>
    </r>
  </si>
  <si>
    <r>
      <t>Name/Title:</t>
    </r>
    <r>
      <rPr>
        <sz val="12"/>
        <color rgb="FFFF0000"/>
        <rFont val="Arial"/>
        <family val="2"/>
      </rPr>
      <t>*</t>
    </r>
  </si>
  <si>
    <r>
      <t>Date Signed:</t>
    </r>
    <r>
      <rPr>
        <sz val="12"/>
        <color rgb="FFFF0000"/>
        <rFont val="Arial"/>
        <family val="2"/>
      </rPr>
      <t>*</t>
    </r>
  </si>
  <si>
    <t>* User Session: A user session is a unit of usage of the PowerServer for licensing purposes.  A user session is defined as a web session or a mobile device utilizing PowerServer.   
A web session is a unique user currently logged into a single Web application. A single user simultaneously logged into two Web applications would consume two user sessions.  
A mobile device is a unique tablet or smartphone that has PowerServer mobile app currently installed and connects to a PowerServer.</t>
  </si>
  <si>
    <t>First Year Cost Breakdown</t>
  </si>
  <si>
    <t>Subsequent Years Cost Breakdown</t>
  </si>
  <si>
    <r>
      <t>Billing Address</t>
    </r>
    <r>
      <rPr>
        <sz val="10"/>
        <rFont val="Arial"/>
        <family val="2"/>
      </rPr>
      <t>:</t>
    </r>
    <r>
      <rPr>
        <sz val="11"/>
        <color rgb="FFFF0000"/>
        <rFont val="Arial"/>
        <family val="2"/>
      </rPr>
      <t>*</t>
    </r>
  </si>
  <si>
    <r>
      <t>Company Name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: </t>
    </r>
  </si>
  <si>
    <r>
      <t>Site Address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>:</t>
    </r>
  </si>
  <si>
    <r>
      <t>Contact Email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</t>
    </r>
  </si>
  <si>
    <r>
      <t>Contact Name</t>
    </r>
    <r>
      <rPr>
        <b/>
        <sz val="12"/>
        <color rgb="FFFF0000"/>
        <rFont val="Arial"/>
        <family val="2"/>
      </rPr>
      <t>*</t>
    </r>
  </si>
  <si>
    <t>Customer:</t>
  </si>
  <si>
    <r>
      <t>Signature:</t>
    </r>
    <r>
      <rPr>
        <sz val="12"/>
        <color rgb="FFFF0000"/>
        <rFont val="Arial"/>
        <family val="2"/>
      </rPr>
      <t>*</t>
    </r>
  </si>
  <si>
    <t>Valid until COB</t>
  </si>
  <si>
    <t xml:space="preserve">These Order Terms (https://www.appeon.com/appeon-software-license-agreement.html) shall apply to this purchase and are hereby incorporated into this Purchase Agreement.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</si>
</sst>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[$-409]d\-mmm\-yy;@"/>
    <numFmt numFmtId="167" formatCode="mmmm\ dd\,\ yyyy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8"/>
      <color indexed="10"/>
      <name val="Arial"/>
      <family val="2"/>
    </font>
    <font>
      <sz val="11"/>
      <color theme="1"/>
      <name val="Arial"/>
      <family val="2"/>
    </font>
    <font>
      <b/>
      <sz val="12"/>
      <color theme="1" tint="4.9989318521683403E-2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65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EB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  <protection locked="0"/>
    </xf>
    <xf numFmtId="44" fontId="5" fillId="0" borderId="0" xfId="1" applyNumberFormat="1" applyFont="1" applyBorder="1" applyAlignment="1" applyProtection="1">
      <alignment horizontal="left"/>
    </xf>
    <xf numFmtId="9" fontId="5" fillId="0" borderId="3" xfId="2" applyFont="1" applyBorder="1" applyAlignment="1" applyProtection="1">
      <alignment horizontal="center"/>
    </xf>
    <xf numFmtId="9" fontId="5" fillId="0" borderId="0" xfId="2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2" xfId="0" applyFont="1" applyFill="1" applyBorder="1" applyProtection="1"/>
    <xf numFmtId="164" fontId="7" fillId="3" borderId="2" xfId="1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/>
    <xf numFmtId="165" fontId="7" fillId="3" borderId="2" xfId="0" applyNumberFormat="1" applyFont="1" applyFill="1" applyBorder="1" applyAlignment="1" applyProtection="1">
      <alignment horizontal="center"/>
    </xf>
    <xf numFmtId="9" fontId="7" fillId="3" borderId="2" xfId="2" applyFont="1" applyFill="1" applyBorder="1" applyAlignment="1" applyProtection="1">
      <alignment horizontal="center"/>
    </xf>
    <xf numFmtId="44" fontId="7" fillId="3" borderId="2" xfId="1" applyNumberFormat="1" applyFont="1" applyFill="1" applyBorder="1" applyAlignment="1" applyProtection="1">
      <alignment horizontal="center"/>
    </xf>
    <xf numFmtId="44" fontId="7" fillId="3" borderId="2" xfId="1" applyNumberFormat="1" applyFont="1" applyFill="1" applyBorder="1" applyAlignment="1" applyProtection="1">
      <alignment horizontal="left"/>
    </xf>
    <xf numFmtId="44" fontId="7" fillId="3" borderId="11" xfId="1" applyNumberFormat="1" applyFont="1" applyFill="1" applyBorder="1" applyAlignment="1" applyProtection="1">
      <alignment horizontal="left"/>
    </xf>
    <xf numFmtId="0" fontId="9" fillId="0" borderId="0" xfId="0" applyFont="1" applyProtection="1"/>
    <xf numFmtId="0" fontId="7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9" fontId="7" fillId="3" borderId="0" xfId="2" applyFont="1" applyFill="1" applyBorder="1" applyAlignment="1" applyProtection="1">
      <alignment horizontal="center"/>
    </xf>
    <xf numFmtId="44" fontId="7" fillId="3" borderId="0" xfId="1" applyNumberFormat="1" applyFont="1" applyFill="1" applyBorder="1" applyAlignment="1" applyProtection="1">
      <alignment horizontal="center"/>
    </xf>
    <xf numFmtId="44" fontId="7" fillId="3" borderId="0" xfId="1" applyNumberFormat="1" applyFont="1" applyFill="1" applyBorder="1" applyAlignment="1" applyProtection="1">
      <alignment horizontal="left"/>
    </xf>
    <xf numFmtId="0" fontId="10" fillId="3" borderId="0" xfId="0" quotePrefix="1" applyFont="1" applyFill="1" applyBorder="1" applyAlignment="1" applyProtection="1">
      <alignment horizontal="left" vertical="top" wrapText="1"/>
    </xf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left"/>
    </xf>
    <xf numFmtId="0" fontId="5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44" fontId="5" fillId="3" borderId="0" xfId="1" applyNumberFormat="1" applyFont="1" applyFill="1" applyBorder="1" applyProtection="1"/>
    <xf numFmtId="44" fontId="5" fillId="3" borderId="4" xfId="1" applyNumberFormat="1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11" fillId="0" borderId="0" xfId="1" applyNumberFormat="1" applyFont="1" applyBorder="1" applyAlignment="1" applyProtection="1">
      <alignment horizontal="center"/>
    </xf>
    <xf numFmtId="44" fontId="5" fillId="0" borderId="0" xfId="0" applyNumberFormat="1" applyFont="1" applyBorder="1" applyAlignment="1" applyProtection="1">
      <alignment horizontal="left"/>
    </xf>
    <xf numFmtId="165" fontId="5" fillId="3" borderId="4" xfId="0" applyNumberFormat="1" applyFont="1" applyFill="1" applyBorder="1" applyAlignment="1" applyProtection="1">
      <alignment horizontal="center"/>
    </xf>
    <xf numFmtId="44" fontId="5" fillId="3" borderId="0" xfId="1" applyNumberFormat="1" applyFont="1" applyFill="1" applyBorder="1" applyAlignment="1" applyProtection="1">
      <alignment horizontal="left"/>
    </xf>
    <xf numFmtId="44" fontId="5" fillId="3" borderId="10" xfId="1" applyNumberFormat="1" applyFont="1" applyFill="1" applyBorder="1" applyAlignment="1" applyProtection="1">
      <alignment horizontal="left"/>
    </xf>
    <xf numFmtId="165" fontId="5" fillId="3" borderId="9" xfId="0" applyNumberFormat="1" applyFont="1" applyFill="1" applyBorder="1" applyAlignment="1" applyProtection="1">
      <alignment horizontal="center"/>
    </xf>
    <xf numFmtId="44" fontId="5" fillId="3" borderId="6" xfId="1" applyNumberFormat="1" applyFont="1" applyFill="1" applyBorder="1" applyAlignment="1" applyProtection="1">
      <alignment horizontal="left"/>
    </xf>
    <xf numFmtId="44" fontId="5" fillId="3" borderId="4" xfId="1" applyNumberFormat="1" applyFont="1" applyFill="1" applyBorder="1" applyAlignment="1" applyProtection="1">
      <alignment horizontal="left"/>
    </xf>
    <xf numFmtId="0" fontId="3" fillId="0" borderId="0" xfId="0" applyFont="1" applyProtection="1"/>
    <xf numFmtId="164" fontId="11" fillId="0" borderId="6" xfId="1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44" fontId="5" fillId="0" borderId="6" xfId="0" applyNumberFormat="1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4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166" fontId="7" fillId="0" borderId="1" xfId="0" applyNumberFormat="1" applyFont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</xf>
    <xf numFmtId="44" fontId="5" fillId="3" borderId="9" xfId="1" applyNumberFormat="1" applyFont="1" applyFill="1" applyBorder="1" applyAlignment="1" applyProtection="1">
      <alignment horizontal="left"/>
    </xf>
    <xf numFmtId="44" fontId="5" fillId="3" borderId="7" xfId="1" applyNumberFormat="1" applyFont="1" applyFill="1" applyBorder="1" applyAlignment="1" applyProtection="1">
      <alignment horizontal="left"/>
    </xf>
    <xf numFmtId="0" fontId="7" fillId="5" borderId="8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wrapText="1"/>
    </xf>
    <xf numFmtId="0" fontId="7" fillId="5" borderId="8" xfId="0" applyFont="1" applyFill="1" applyBorder="1" applyAlignment="1" applyProtection="1">
      <alignment vertical="center"/>
    </xf>
    <xf numFmtId="0" fontId="7" fillId="5" borderId="9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0" xfId="0" applyFont="1" applyFill="1" applyBorder="1" applyAlignment="1" applyProtection="1">
      <alignment horizontal="left" vertical="top"/>
    </xf>
    <xf numFmtId="0" fontId="7" fillId="5" borderId="0" xfId="0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top"/>
    </xf>
    <xf numFmtId="0" fontId="7" fillId="5" borderId="5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 vertical="top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0" borderId="8" xfId="0" applyFont="1" applyBorder="1" applyProtection="1"/>
    <xf numFmtId="0" fontId="5" fillId="0" borderId="9" xfId="0" applyFont="1" applyBorder="1" applyAlignment="1" applyProtection="1">
      <alignment horizontal="center"/>
    </xf>
    <xf numFmtId="0" fontId="7" fillId="0" borderId="5" xfId="0" applyFont="1" applyFill="1" applyBorder="1" applyProtection="1"/>
    <xf numFmtId="44" fontId="7" fillId="0" borderId="1" xfId="1" applyNumberFormat="1" applyFont="1" applyFill="1" applyBorder="1" applyProtection="1"/>
    <xf numFmtId="44" fontId="7" fillId="0" borderId="7" xfId="1" applyNumberFormat="1" applyFont="1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5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167" fontId="12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right"/>
    </xf>
    <xf numFmtId="0" fontId="7" fillId="5" borderId="6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14" fillId="3" borderId="12" xfId="0" applyNumberFormat="1" applyFont="1" applyFill="1" applyBorder="1" applyAlignment="1" applyProtection="1">
      <alignment horizontal="left" vertical="center" wrapText="1"/>
    </xf>
    <xf numFmtId="0" fontId="14" fillId="3" borderId="2" xfId="0" quotePrefix="1" applyNumberFormat="1" applyFont="1" applyFill="1" applyBorder="1" applyAlignment="1" applyProtection="1">
      <alignment horizontal="left" vertical="center" wrapText="1"/>
    </xf>
    <xf numFmtId="0" fontId="7" fillId="3" borderId="8" xfId="0" quotePrefix="1" applyFont="1" applyFill="1" applyBorder="1" applyAlignment="1" applyProtection="1">
      <alignment horizontal="left" vertical="top" wrapText="1"/>
    </xf>
    <xf numFmtId="0" fontId="10" fillId="3" borderId="6" xfId="0" quotePrefix="1" applyFont="1" applyFill="1" applyBorder="1" applyAlignment="1" applyProtection="1">
      <alignment horizontal="left" vertical="top" wrapText="1"/>
    </xf>
    <xf numFmtId="0" fontId="10" fillId="3" borderId="5" xfId="0" quotePrefix="1" applyFont="1" applyFill="1" applyBorder="1" applyAlignment="1" applyProtection="1">
      <alignment horizontal="left" vertical="top" wrapText="1"/>
    </xf>
    <xf numFmtId="0" fontId="10" fillId="3" borderId="1" xfId="0" quotePrefix="1" applyFont="1" applyFill="1" applyBorder="1" applyAlignment="1" applyProtection="1">
      <alignment horizontal="left" vertical="top" wrapText="1"/>
    </xf>
    <xf numFmtId="0" fontId="7" fillId="7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474889</xdr:colOff>
      <xdr:row>0</xdr:row>
      <xdr:rowOff>153760</xdr:rowOff>
    </xdr:from>
    <xdr:to>
      <xdr:col>9</xdr:col>
      <xdr:colOff>454</xdr:colOff>
      <xdr:row>2</xdr:row>
      <xdr:rowOff>110217</xdr:rowOff>
    </xdr:to>
    <xdr:pic>
      <xdr:nvPicPr>
        <xdr:cNvPr id="21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8960" y="153760"/>
          <a:ext cx="3648530" cy="446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\AppData\Local\Packages\Microsoft.SkypeApp_kzf8qxf38zg5c\LocalState\Downloads\AppeonProductOrder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Agreement"/>
      <sheetName val="Count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2"/>
  <sheetViews>
    <sheetView showGridLines="0" tabSelected="1" zoomScale="70" zoomScaleNormal="70" zoomScaleSheetLayoutView="75" workbookViewId="0">
      <selection activeCell="Q28" sqref="Q28"/>
    </sheetView>
  </sheetViews>
  <sheetFormatPr defaultColWidth="9.140625" defaultRowHeight="12.75" outlineLevelCol="1" x14ac:dyDescent="0.2"/>
  <cols>
    <col min="1" max="1" width="28.140625" style="99" customWidth="1"/>
    <col min="2" max="2" width="37.7109375" style="99" customWidth="1"/>
    <col min="3" max="3" width="9.42578125" style="99" customWidth="1"/>
    <col min="4" max="4" width="11.28515625" style="99" customWidth="1"/>
    <col min="5" max="5" width="18.42578125" style="99" customWidth="1"/>
    <col min="6" max="6" width="17.85546875" style="99" customWidth="1"/>
    <col min="7" max="7" width="14.5703125" style="99" customWidth="1"/>
    <col min="8" max="8" width="14.85546875" style="99" customWidth="1"/>
    <col min="9" max="10" width="14.42578125" style="99" customWidth="1"/>
    <col min="11" max="11" width="10.140625" style="105" hidden="1" customWidth="1" outlineLevel="1"/>
    <col min="12" max="12" width="8.42578125" style="99" hidden="1" customWidth="1" outlineLevel="1"/>
    <col min="13" max="13" width="17.5703125" style="99" customWidth="1" collapsed="1"/>
    <col min="14" max="14" width="14.85546875" style="99" customWidth="1"/>
    <col min="15" max="15" width="15.7109375" style="100" customWidth="1"/>
    <col min="16" max="16" width="14.85546875" style="100" customWidth="1"/>
    <col min="17" max="17" width="14.85546875" style="99" customWidth="1"/>
    <col min="18" max="19" width="10.5703125" style="99" customWidth="1"/>
    <col min="20" max="16384" width="9.140625" style="99"/>
  </cols>
  <sheetData>
    <row r="1" spans="1:17" ht="20.100000000000001" customHeight="1" x14ac:dyDescent="0.25">
      <c r="A1" s="74" t="s">
        <v>76</v>
      </c>
      <c r="B1" s="110"/>
      <c r="C1" s="2"/>
      <c r="F1" s="62"/>
      <c r="I1" s="62"/>
      <c r="J1" s="62"/>
      <c r="K1" s="2"/>
      <c r="L1" s="2"/>
      <c r="M1" s="2"/>
      <c r="N1" s="2"/>
      <c r="O1" s="63" t="s">
        <v>31</v>
      </c>
      <c r="P1" s="63"/>
      <c r="Q1" s="64">
        <f ca="1">TODAY()</f>
        <v>43446</v>
      </c>
    </row>
    <row r="2" spans="1:17" ht="20.100000000000001" customHeight="1" x14ac:dyDescent="0.25">
      <c r="A2" s="74" t="s">
        <v>77</v>
      </c>
      <c r="B2" s="111"/>
      <c r="C2" s="54"/>
      <c r="F2" s="62"/>
      <c r="I2" s="62"/>
      <c r="J2" s="62"/>
      <c r="K2" s="65"/>
      <c r="L2" s="54"/>
      <c r="M2" s="54"/>
      <c r="N2" s="54"/>
      <c r="O2" s="66"/>
      <c r="P2" s="66"/>
      <c r="Q2" s="67"/>
    </row>
    <row r="3" spans="1:17" ht="20.100000000000001" customHeight="1" x14ac:dyDescent="0.25">
      <c r="A3" s="74"/>
      <c r="B3" s="112"/>
      <c r="C3" s="54"/>
      <c r="D3" s="54"/>
      <c r="E3" s="54"/>
      <c r="F3" s="54"/>
      <c r="G3" s="54"/>
      <c r="H3" s="54"/>
      <c r="K3" s="65"/>
      <c r="L3" s="54"/>
      <c r="M3" s="54"/>
      <c r="N3" s="54"/>
      <c r="O3" s="68"/>
      <c r="P3" s="68"/>
      <c r="Q3" s="69"/>
    </row>
    <row r="4" spans="1:17" ht="20.100000000000001" customHeight="1" x14ac:dyDescent="0.35">
      <c r="A4" s="74"/>
      <c r="B4" s="112"/>
      <c r="C4" s="54"/>
      <c r="D4" s="54"/>
      <c r="E4" s="54"/>
      <c r="F4" s="115" t="s">
        <v>82</v>
      </c>
      <c r="G4" s="115"/>
      <c r="H4" s="114">
        <f ca="1">Q1+30</f>
        <v>43476</v>
      </c>
      <c r="I4" s="114"/>
      <c r="J4" s="114"/>
      <c r="K4" s="114"/>
      <c r="L4" s="114"/>
      <c r="M4" s="114"/>
      <c r="N4" s="54"/>
    </row>
    <row r="5" spans="1:17" ht="20.100000000000001" customHeight="1" x14ac:dyDescent="0.25">
      <c r="A5" s="74" t="s">
        <v>78</v>
      </c>
      <c r="B5" s="112"/>
      <c r="C5" s="54"/>
      <c r="D5" s="54"/>
      <c r="E5" s="125" t="s">
        <v>63</v>
      </c>
      <c r="F5" s="125"/>
      <c r="G5" s="125"/>
      <c r="H5" s="125"/>
      <c r="I5" s="125"/>
      <c r="J5" s="125"/>
      <c r="K5" s="125"/>
      <c r="L5" s="125"/>
      <c r="M5" s="125"/>
      <c r="N5" s="125"/>
    </row>
    <row r="6" spans="1:17" ht="20.100000000000001" customHeight="1" x14ac:dyDescent="0.25">
      <c r="A6" s="74" t="s">
        <v>79</v>
      </c>
      <c r="B6" s="113"/>
      <c r="C6" s="54"/>
      <c r="D6" s="54"/>
      <c r="E6" s="54"/>
      <c r="F6" s="54"/>
      <c r="G6" s="54"/>
      <c r="H6" s="54"/>
      <c r="I6" s="54"/>
      <c r="J6" s="54"/>
      <c r="K6" s="65"/>
      <c r="L6" s="54"/>
      <c r="M6" s="54"/>
      <c r="N6" s="54"/>
      <c r="O6" s="66"/>
      <c r="P6" s="66"/>
      <c r="Q6" s="70"/>
    </row>
    <row r="7" spans="1:17" ht="20.100000000000001" customHeight="1" x14ac:dyDescent="0.25">
      <c r="A7" s="61"/>
      <c r="B7" s="54"/>
      <c r="C7" s="71"/>
      <c r="D7" s="54"/>
      <c r="E7" s="54"/>
      <c r="F7" s="54"/>
      <c r="G7" s="54"/>
      <c r="H7" s="54"/>
      <c r="I7" s="54"/>
      <c r="J7" s="54"/>
      <c r="K7" s="65"/>
      <c r="L7" s="54"/>
      <c r="M7" s="54"/>
      <c r="N7" s="54"/>
      <c r="O7" s="66"/>
      <c r="P7" s="66"/>
      <c r="Q7" s="67"/>
    </row>
    <row r="8" spans="1:17" ht="15.75" x14ac:dyDescent="0.25">
      <c r="A8" s="81" t="s">
        <v>0</v>
      </c>
      <c r="B8" s="82"/>
      <c r="C8" s="82" t="s">
        <v>8</v>
      </c>
      <c r="D8" s="82" t="s">
        <v>9</v>
      </c>
      <c r="E8" s="83" t="s">
        <v>39</v>
      </c>
      <c r="F8" s="82" t="s">
        <v>64</v>
      </c>
      <c r="G8" s="82" t="s">
        <v>2</v>
      </c>
      <c r="H8" s="82" t="s">
        <v>2</v>
      </c>
      <c r="I8" s="116" t="s">
        <v>21</v>
      </c>
      <c r="J8" s="116"/>
      <c r="K8" s="118" t="s">
        <v>25</v>
      </c>
      <c r="L8" s="116"/>
      <c r="M8" s="117"/>
      <c r="N8" s="116" t="s">
        <v>24</v>
      </c>
      <c r="O8" s="117"/>
      <c r="P8" s="84" t="s">
        <v>35</v>
      </c>
      <c r="Q8" s="85"/>
    </row>
    <row r="9" spans="1:17" ht="15.75" x14ac:dyDescent="0.25">
      <c r="A9" s="86" t="s">
        <v>4</v>
      </c>
      <c r="B9" s="87" t="s">
        <v>1</v>
      </c>
      <c r="C9" s="88" t="s">
        <v>22</v>
      </c>
      <c r="D9" s="88" t="s">
        <v>5</v>
      </c>
      <c r="E9" s="88" t="s">
        <v>40</v>
      </c>
      <c r="F9" s="88" t="s">
        <v>41</v>
      </c>
      <c r="G9" s="88" t="s">
        <v>27</v>
      </c>
      <c r="H9" s="88" t="s">
        <v>20</v>
      </c>
      <c r="I9" s="88" t="s">
        <v>9</v>
      </c>
      <c r="J9" s="89" t="s">
        <v>32</v>
      </c>
      <c r="K9" s="90" t="s">
        <v>3</v>
      </c>
      <c r="L9" s="91" t="s">
        <v>23</v>
      </c>
      <c r="M9" s="92" t="s">
        <v>26</v>
      </c>
      <c r="N9" s="89" t="s">
        <v>18</v>
      </c>
      <c r="O9" s="92" t="s">
        <v>19</v>
      </c>
      <c r="P9" s="89" t="s">
        <v>18</v>
      </c>
      <c r="Q9" s="92" t="s">
        <v>19</v>
      </c>
    </row>
    <row r="10" spans="1:17" ht="15" x14ac:dyDescent="0.2">
      <c r="A10" s="58"/>
      <c r="B10" s="59"/>
      <c r="C10" s="56"/>
      <c r="D10" s="56"/>
      <c r="E10" s="56"/>
      <c r="F10" s="56"/>
      <c r="G10" s="55"/>
      <c r="H10" s="56"/>
      <c r="I10" s="57"/>
      <c r="J10" s="47"/>
      <c r="K10" s="8"/>
      <c r="L10" s="9"/>
      <c r="M10" s="51"/>
      <c r="N10" s="52"/>
      <c r="O10" s="49"/>
      <c r="P10" s="50"/>
      <c r="Q10" s="79"/>
    </row>
    <row r="11" spans="1:17" ht="15" x14ac:dyDescent="0.2">
      <c r="A11" s="58" t="s">
        <v>46</v>
      </c>
      <c r="B11" s="30" t="s">
        <v>43</v>
      </c>
      <c r="C11" s="33" t="s">
        <v>28</v>
      </c>
      <c r="D11" s="33" t="s">
        <v>46</v>
      </c>
      <c r="E11" s="93">
        <v>0</v>
      </c>
      <c r="F11" s="93">
        <v>0</v>
      </c>
      <c r="G11" s="46" t="s">
        <v>29</v>
      </c>
      <c r="H11" s="33">
        <v>0</v>
      </c>
      <c r="I11" s="47">
        <f>IF(AND(E11=0,F11=0),0,IF(F11&gt;=300,65,IF(F11&gt;=50,95,IF(F11&lt;50,"Re-enter"))))</f>
        <v>0</v>
      </c>
      <c r="J11" s="7">
        <f>I11*0.2</f>
        <v>0</v>
      </c>
      <c r="K11" s="8"/>
      <c r="L11" s="9"/>
      <c r="M11" s="48">
        <v>0</v>
      </c>
      <c r="N11" s="49">
        <f>I11*F11*E11</f>
        <v>0</v>
      </c>
      <c r="O11" s="49">
        <f>IF(AND(E11&gt;0,F11&gt;0),N11*(1-M11),0)</f>
        <v>0</v>
      </c>
      <c r="P11" s="50">
        <f>J11*E11*F11</f>
        <v>0</v>
      </c>
      <c r="Q11" s="53">
        <f>P11</f>
        <v>0</v>
      </c>
    </row>
    <row r="12" spans="1:17" ht="15" x14ac:dyDescent="0.2">
      <c r="A12" s="58" t="s">
        <v>45</v>
      </c>
      <c r="B12" s="30" t="s">
        <v>44</v>
      </c>
      <c r="C12" s="33" t="s">
        <v>28</v>
      </c>
      <c r="D12" s="33" t="s">
        <v>45</v>
      </c>
      <c r="E12" s="60">
        <f>IF(F12=0,0,IF(F12&lt;150,0,IF(F12&lt;=1500,1,IF(F12&lt;=3000,2,IF(F12&lt;=5000,2,IF(F12&gt;5000,3))))))</f>
        <v>0</v>
      </c>
      <c r="F12" s="93">
        <v>0</v>
      </c>
      <c r="G12" s="46" t="s">
        <v>29</v>
      </c>
      <c r="H12" s="33">
        <v>0</v>
      </c>
      <c r="I12" s="47">
        <f>IF(F12=0,0,IF(F12&gt;=5000,25,(IF(F12&gt;=3000,35,IF(F12&gt;=1500,45,IF(F12&gt;=500,65,IF(F12&gt;=300,95,IF(F12&gt;=150,130,IF(F12&lt;150,"Re-enter")))))))))</f>
        <v>0</v>
      </c>
      <c r="J12" s="7">
        <f>I12*0.2</f>
        <v>0</v>
      </c>
      <c r="K12" s="8"/>
      <c r="L12" s="9"/>
      <c r="M12" s="48">
        <v>0</v>
      </c>
      <c r="N12" s="49">
        <f>F12*I12</f>
        <v>0</v>
      </c>
      <c r="O12" s="49">
        <f>IF(AND(E12&gt;0,F12&gt;0),N12*(1-M12),0)</f>
        <v>0</v>
      </c>
      <c r="P12" s="50">
        <f>J12*F12</f>
        <v>0</v>
      </c>
      <c r="Q12" s="53">
        <f>P12</f>
        <v>0</v>
      </c>
    </row>
    <row r="13" spans="1:17" ht="15" x14ac:dyDescent="0.2">
      <c r="A13" s="58" t="s">
        <v>48</v>
      </c>
      <c r="B13" s="30" t="s">
        <v>62</v>
      </c>
      <c r="C13" s="33" t="s">
        <v>28</v>
      </c>
      <c r="D13" s="33" t="s">
        <v>37</v>
      </c>
      <c r="E13" s="93">
        <v>0</v>
      </c>
      <c r="F13" s="33">
        <v>5</v>
      </c>
      <c r="G13" s="46" t="s">
        <v>29</v>
      </c>
      <c r="H13" s="33">
        <v>0</v>
      </c>
      <c r="I13" s="47">
        <f>IF(E13=0,0,850)</f>
        <v>0</v>
      </c>
      <c r="J13" s="7">
        <f>IF(E13=0,0,170)</f>
        <v>0</v>
      </c>
      <c r="K13" s="8"/>
      <c r="L13" s="9"/>
      <c r="M13" s="48">
        <v>0</v>
      </c>
      <c r="N13" s="49">
        <f>E13*I13</f>
        <v>0</v>
      </c>
      <c r="O13" s="49">
        <f>IF(F13&gt;0,N13*(1-M13),0)</f>
        <v>0</v>
      </c>
      <c r="P13" s="50">
        <f>(J13*E13)</f>
        <v>0</v>
      </c>
      <c r="Q13" s="53">
        <f>P13</f>
        <v>0</v>
      </c>
    </row>
    <row r="14" spans="1:17" ht="15" x14ac:dyDescent="0.2">
      <c r="A14" s="58" t="s">
        <v>49</v>
      </c>
      <c r="B14" s="30" t="s">
        <v>42</v>
      </c>
      <c r="C14" s="33" t="s">
        <v>28</v>
      </c>
      <c r="D14" s="33" t="s">
        <v>38</v>
      </c>
      <c r="E14" s="93">
        <v>0</v>
      </c>
      <c r="F14" s="33">
        <v>50</v>
      </c>
      <c r="G14" s="46" t="s">
        <v>29</v>
      </c>
      <c r="H14" s="33">
        <v>0</v>
      </c>
      <c r="I14" s="47">
        <f>IF(E14=0,0,3650)</f>
        <v>0</v>
      </c>
      <c r="J14" s="7">
        <f>IF(E14=0,0,730)</f>
        <v>0</v>
      </c>
      <c r="K14" s="8"/>
      <c r="L14" s="9"/>
      <c r="M14" s="48">
        <v>0</v>
      </c>
      <c r="N14" s="49">
        <f>E14*I14</f>
        <v>0</v>
      </c>
      <c r="O14" s="49">
        <f>IF(F14&gt;0,N14*(1-M14),0)</f>
        <v>0</v>
      </c>
      <c r="P14" s="50">
        <f>(J14*E14)</f>
        <v>0</v>
      </c>
      <c r="Q14" s="53">
        <f>P14</f>
        <v>0</v>
      </c>
    </row>
    <row r="15" spans="1:17" ht="15" x14ac:dyDescent="0.2">
      <c r="A15" s="58" t="s">
        <v>50</v>
      </c>
      <c r="B15" s="30" t="s">
        <v>47</v>
      </c>
      <c r="C15" s="33" t="s">
        <v>28</v>
      </c>
      <c r="D15" s="33" t="s">
        <v>36</v>
      </c>
      <c r="E15" s="93">
        <v>0</v>
      </c>
      <c r="F15" s="33">
        <v>300</v>
      </c>
      <c r="G15" s="46" t="s">
        <v>29</v>
      </c>
      <c r="H15" s="33">
        <v>0</v>
      </c>
      <c r="I15" s="47">
        <f>IF(E15=0,0,9500)</f>
        <v>0</v>
      </c>
      <c r="J15" s="7">
        <f>IF(E15=0,0,1900)</f>
        <v>0</v>
      </c>
      <c r="K15" s="8"/>
      <c r="L15" s="9"/>
      <c r="M15" s="48">
        <v>0</v>
      </c>
      <c r="N15" s="49">
        <f>E15*I15</f>
        <v>0</v>
      </c>
      <c r="O15" s="49">
        <f>IF(F15&gt;0,N15*(1-M15),0)</f>
        <v>0</v>
      </c>
      <c r="P15" s="50">
        <f>(J15*E15)</f>
        <v>0</v>
      </c>
      <c r="Q15" s="80">
        <f>P15</f>
        <v>0</v>
      </c>
    </row>
    <row r="16" spans="1:17" s="19" customFormat="1" ht="15.75" x14ac:dyDescent="0.25">
      <c r="A16" s="128" t="s">
        <v>10</v>
      </c>
      <c r="B16" s="129"/>
      <c r="C16" s="10"/>
      <c r="D16" s="10"/>
      <c r="E16" s="10"/>
      <c r="F16" s="10"/>
      <c r="G16" s="11"/>
      <c r="H16" s="12"/>
      <c r="I16" s="13"/>
      <c r="J16" s="13"/>
      <c r="K16" s="10"/>
      <c r="L16" s="14"/>
      <c r="M16" s="15"/>
      <c r="N16" s="16">
        <f>SUM(N11:N15)</f>
        <v>0</v>
      </c>
      <c r="O16" s="17">
        <f>SUM(O11:O15)</f>
        <v>0</v>
      </c>
      <c r="P16" s="16">
        <f>SUM(P11:P15)</f>
        <v>0</v>
      </c>
      <c r="Q16" s="18">
        <f>SUM(Q11:Q15)</f>
        <v>0</v>
      </c>
    </row>
    <row r="17" spans="1:17" s="19" customFormat="1" ht="15.75" x14ac:dyDescent="0.25">
      <c r="A17" s="121" t="s">
        <v>61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20"/>
      <c r="L17" s="21"/>
      <c r="M17" s="22"/>
      <c r="N17" s="23"/>
      <c r="O17" s="24"/>
      <c r="P17" s="23"/>
      <c r="Q17" s="24"/>
    </row>
    <row r="18" spans="1:17" s="19" customFormat="1" ht="15.75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20"/>
      <c r="L18" s="21"/>
      <c r="M18" s="22"/>
      <c r="N18" s="23"/>
      <c r="O18" s="24"/>
      <c r="P18" s="23"/>
      <c r="Q18" s="24"/>
    </row>
    <row r="19" spans="1:17" s="19" customFormat="1" ht="15.75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0"/>
      <c r="L19" s="21"/>
      <c r="M19" s="22"/>
      <c r="N19" s="23"/>
      <c r="O19" s="24"/>
      <c r="P19" s="23"/>
      <c r="Q19" s="24"/>
    </row>
    <row r="20" spans="1:17" s="78" customFormat="1" ht="65.099999999999994" customHeight="1" x14ac:dyDescent="0.2">
      <c r="A20" s="119" t="s">
        <v>72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7" ht="15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31"/>
      <c r="L21" s="27"/>
      <c r="N21" s="27"/>
      <c r="O21" s="27"/>
      <c r="P21" s="27"/>
      <c r="Q21" s="29"/>
    </row>
    <row r="22" spans="1:17" ht="15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31"/>
      <c r="L22" s="27"/>
      <c r="N22" s="27"/>
      <c r="O22" s="27"/>
      <c r="P22" s="27"/>
      <c r="Q22" s="29"/>
    </row>
    <row r="23" spans="1:17" ht="15.75" x14ac:dyDescent="0.25">
      <c r="A23" s="30"/>
      <c r="B23" s="30"/>
      <c r="C23" s="30"/>
      <c r="D23" s="30"/>
      <c r="F23" s="131" t="s">
        <v>73</v>
      </c>
      <c r="G23" s="131"/>
      <c r="H23" s="131"/>
      <c r="I23" s="131"/>
      <c r="J23" s="27"/>
      <c r="K23" s="28"/>
      <c r="L23" s="27"/>
      <c r="M23" s="100"/>
      <c r="N23" s="130" t="s">
        <v>74</v>
      </c>
      <c r="O23" s="130"/>
      <c r="P23" s="130"/>
      <c r="Q23" s="130"/>
    </row>
    <row r="24" spans="1:17" ht="15" x14ac:dyDescent="0.2">
      <c r="A24" s="30"/>
      <c r="B24" s="30"/>
      <c r="C24" s="30"/>
      <c r="D24" s="30"/>
      <c r="E24" s="30"/>
      <c r="F24" s="94"/>
      <c r="G24" s="56" t="s">
        <v>12</v>
      </c>
      <c r="H24" s="56" t="s">
        <v>16</v>
      </c>
      <c r="I24" s="95"/>
      <c r="J24" s="27"/>
      <c r="K24" s="28"/>
      <c r="L24" s="27"/>
      <c r="M24" s="30"/>
      <c r="N24" s="94"/>
      <c r="O24" s="56" t="s">
        <v>12</v>
      </c>
      <c r="P24" s="56" t="s">
        <v>16</v>
      </c>
      <c r="Q24" s="95"/>
    </row>
    <row r="25" spans="1:17" ht="15" x14ac:dyDescent="0.2">
      <c r="A25" s="30"/>
      <c r="B25" s="30"/>
      <c r="C25" s="100"/>
      <c r="D25" s="30"/>
      <c r="E25" s="26"/>
      <c r="F25" s="35"/>
      <c r="G25" s="36" t="s">
        <v>13</v>
      </c>
      <c r="H25" s="36" t="s">
        <v>17</v>
      </c>
      <c r="I25" s="37" t="s">
        <v>14</v>
      </c>
      <c r="J25" s="27"/>
      <c r="K25" s="34"/>
      <c r="L25" s="27"/>
      <c r="M25" s="26"/>
      <c r="N25" s="35"/>
      <c r="O25" s="36" t="s">
        <v>13</v>
      </c>
      <c r="P25" s="36" t="s">
        <v>17</v>
      </c>
      <c r="Q25" s="37" t="s">
        <v>14</v>
      </c>
    </row>
    <row r="26" spans="1:17" s="1" customFormat="1" ht="15" x14ac:dyDescent="0.2">
      <c r="F26" s="32" t="s">
        <v>11</v>
      </c>
      <c r="G26" s="38">
        <f>N16</f>
        <v>0</v>
      </c>
      <c r="H26" s="38">
        <f>O16-N16</f>
        <v>0</v>
      </c>
      <c r="I26" s="39">
        <f>SUM(G26:H26)</f>
        <v>0</v>
      </c>
      <c r="K26" s="44"/>
      <c r="N26" s="32" t="s">
        <v>11</v>
      </c>
      <c r="O26" s="38">
        <v>0</v>
      </c>
      <c r="P26" s="38">
        <v>0</v>
      </c>
      <c r="Q26" s="39">
        <f>SUM(O26:P26)</f>
        <v>0</v>
      </c>
    </row>
    <row r="27" spans="1:17" s="1" customFormat="1" ht="15" x14ac:dyDescent="0.2">
      <c r="A27" s="40"/>
      <c r="B27" s="40"/>
      <c r="C27" s="40"/>
      <c r="D27" s="40"/>
      <c r="F27" s="32" t="s">
        <v>34</v>
      </c>
      <c r="G27" s="38">
        <f>P16</f>
        <v>0</v>
      </c>
      <c r="H27" s="38">
        <f>Q16-P16</f>
        <v>0</v>
      </c>
      <c r="I27" s="39">
        <f>SUM(G27:H27)</f>
        <v>0</v>
      </c>
      <c r="J27" s="75"/>
      <c r="K27" s="44"/>
      <c r="L27" s="30"/>
      <c r="N27" s="32" t="s">
        <v>34</v>
      </c>
      <c r="O27" s="38">
        <f>P16</f>
        <v>0</v>
      </c>
      <c r="P27" s="38">
        <f>Q16-P16</f>
        <v>0</v>
      </c>
      <c r="Q27" s="39">
        <f>SUM(O27:P27)</f>
        <v>0</v>
      </c>
    </row>
    <row r="28" spans="1:17" s="1" customFormat="1" ht="15.75" x14ac:dyDescent="0.25">
      <c r="A28" s="126"/>
      <c r="B28" s="126"/>
      <c r="F28" s="96" t="s">
        <v>15</v>
      </c>
      <c r="G28" s="97">
        <f>SUM(G26:G27)</f>
        <v>0</v>
      </c>
      <c r="H28" s="97">
        <f>SUM(H26:H27)</f>
        <v>0</v>
      </c>
      <c r="I28" s="98">
        <f>SUM(I26:I27)</f>
        <v>0</v>
      </c>
      <c r="J28" s="42"/>
      <c r="K28" s="43"/>
      <c r="L28" s="30"/>
      <c r="N28" s="96" t="s">
        <v>15</v>
      </c>
      <c r="O28" s="97">
        <f>SUM(O26:O27)</f>
        <v>0</v>
      </c>
      <c r="P28" s="97">
        <f>SUM(P26:P27)</f>
        <v>0</v>
      </c>
      <c r="Q28" s="98">
        <f>SUM(Q26:Q27)</f>
        <v>0</v>
      </c>
    </row>
    <row r="29" spans="1:17" s="1" customFormat="1" ht="16.5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</row>
    <row r="30" spans="1:17" s="1" customFormat="1" ht="15.75" x14ac:dyDescent="0.25">
      <c r="A30" s="126" t="s">
        <v>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73"/>
    </row>
    <row r="31" spans="1:17" s="1" customFormat="1" ht="15" x14ac:dyDescent="0.2">
      <c r="A31" s="73" t="s">
        <v>33</v>
      </c>
      <c r="B31" s="73"/>
      <c r="C31" s="73"/>
      <c r="D31" s="73"/>
      <c r="E31" s="73"/>
      <c r="J31" s="44"/>
    </row>
    <row r="32" spans="1:17" s="1" customFormat="1" ht="15" x14ac:dyDescent="0.2">
      <c r="A32" s="127"/>
      <c r="B32" s="127"/>
      <c r="C32" s="127"/>
      <c r="D32" s="127"/>
      <c r="E32" s="127"/>
      <c r="F32" s="41"/>
      <c r="G32" s="30"/>
      <c r="H32" s="30"/>
      <c r="J32" s="44"/>
    </row>
    <row r="33" spans="1:254" s="1" customFormat="1" ht="15.75" x14ac:dyDescent="0.25">
      <c r="A33" s="73" t="s">
        <v>83</v>
      </c>
      <c r="B33" s="73"/>
      <c r="C33" s="73"/>
      <c r="D33" s="73"/>
      <c r="E33" s="73"/>
      <c r="F33" s="73"/>
      <c r="G33" s="73"/>
      <c r="H33" s="73"/>
      <c r="I33" s="74"/>
      <c r="J33" s="45"/>
      <c r="K33" s="73"/>
    </row>
    <row r="34" spans="1:254" s="1" customFormat="1" ht="15.75" x14ac:dyDescent="0.25">
      <c r="A34" s="73" t="s">
        <v>51</v>
      </c>
      <c r="B34" s="73"/>
      <c r="C34" s="73"/>
      <c r="D34" s="73"/>
      <c r="E34" s="73"/>
      <c r="F34" s="73"/>
      <c r="G34" s="73"/>
      <c r="H34" s="73"/>
      <c r="I34" s="74"/>
      <c r="J34" s="45"/>
      <c r="K34" s="73"/>
    </row>
    <row r="35" spans="1:254" s="1" customFormat="1" ht="15.75" x14ac:dyDescent="0.25">
      <c r="A35" s="73" t="s">
        <v>52</v>
      </c>
      <c r="B35" s="73"/>
      <c r="C35" s="73"/>
      <c r="D35" s="73"/>
      <c r="E35" s="73"/>
      <c r="F35" s="73"/>
      <c r="G35" s="73"/>
      <c r="H35" s="73"/>
      <c r="I35" s="74"/>
      <c r="J35" s="45"/>
      <c r="K35" s="73"/>
    </row>
    <row r="36" spans="1:254" s="1" customFormat="1" ht="15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254" s="1" customFormat="1" ht="15.75" x14ac:dyDescent="0.25">
      <c r="A37" s="126" t="s">
        <v>53</v>
      </c>
      <c r="B37" s="126"/>
      <c r="J37" s="44"/>
      <c r="K37" s="73"/>
    </row>
    <row r="38" spans="1:254" s="1" customFormat="1" ht="15.75" customHeight="1" x14ac:dyDescent="0.2">
      <c r="A38" s="127" t="s">
        <v>54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254" s="1" customFormat="1" ht="15.75" customHeight="1" x14ac:dyDescent="0.2">
      <c r="A39" s="127" t="s">
        <v>55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254" s="1" customFormat="1" ht="15" x14ac:dyDescent="0.2">
      <c r="A40" s="73"/>
      <c r="J40" s="44"/>
    </row>
    <row r="41" spans="1:254" s="4" customFormat="1" ht="13.5" customHeight="1" x14ac:dyDescent="0.2">
      <c r="A41" s="3"/>
      <c r="B41" s="3"/>
      <c r="C41" s="3"/>
      <c r="D41" s="3"/>
      <c r="E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s="4" customFormat="1" ht="13.5" customHeight="1" x14ac:dyDescent="0.25">
      <c r="A42" s="3"/>
      <c r="B42" s="3"/>
      <c r="C42" s="3"/>
      <c r="D42" s="3"/>
      <c r="E42" s="3"/>
      <c r="F42" s="133" t="s">
        <v>56</v>
      </c>
      <c r="G42" s="133"/>
      <c r="H42" s="133"/>
      <c r="I42" s="13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 s="4" customFormat="1" ht="15" x14ac:dyDescent="0.2">
      <c r="A43" s="3"/>
      <c r="J43" s="101"/>
    </row>
    <row r="44" spans="1:254" s="4" customFormat="1" ht="24.95" customHeight="1" x14ac:dyDescent="0.25">
      <c r="A44" s="134" t="s">
        <v>57</v>
      </c>
      <c r="B44" s="134"/>
      <c r="C44" s="27"/>
      <c r="D44" s="27"/>
      <c r="E44" s="4" t="s">
        <v>66</v>
      </c>
      <c r="F44" s="132"/>
      <c r="G44" s="132"/>
      <c r="H44" s="132"/>
      <c r="I44" s="132"/>
    </row>
    <row r="45" spans="1:254" s="4" customFormat="1" ht="24.95" customHeight="1" x14ac:dyDescent="0.2">
      <c r="A45" s="72"/>
      <c r="B45" s="72"/>
      <c r="C45" s="27"/>
      <c r="D45" s="27"/>
      <c r="E45" s="4" t="s">
        <v>67</v>
      </c>
      <c r="F45" s="132"/>
      <c r="G45" s="132"/>
      <c r="H45" s="132"/>
      <c r="I45" s="132"/>
    </row>
    <row r="46" spans="1:254" s="4" customFormat="1" ht="24.95" customHeight="1" x14ac:dyDescent="0.25">
      <c r="A46" s="108" t="s">
        <v>58</v>
      </c>
      <c r="B46" s="76"/>
      <c r="C46" s="102"/>
      <c r="D46" s="72"/>
      <c r="E46" s="4" t="s">
        <v>65</v>
      </c>
      <c r="F46" s="137"/>
      <c r="G46" s="137"/>
      <c r="H46" s="137"/>
      <c r="I46" s="137"/>
    </row>
    <row r="47" spans="1:254" s="4" customFormat="1" ht="24.95" customHeight="1" x14ac:dyDescent="0.25">
      <c r="A47" s="109"/>
      <c r="B47" s="109"/>
      <c r="C47" s="102"/>
      <c r="D47" s="72"/>
      <c r="E47" s="4" t="s">
        <v>68</v>
      </c>
      <c r="F47" s="137"/>
      <c r="G47" s="137"/>
      <c r="H47" s="137"/>
      <c r="I47" s="137"/>
    </row>
    <row r="48" spans="1:254" s="4" customFormat="1" ht="24.95" customHeight="1" x14ac:dyDescent="0.2">
      <c r="A48" s="72"/>
      <c r="B48" s="72"/>
      <c r="C48" s="102"/>
      <c r="D48" s="72"/>
      <c r="E48" s="4" t="s">
        <v>69</v>
      </c>
      <c r="F48" s="137"/>
      <c r="G48" s="137"/>
      <c r="H48" s="137"/>
      <c r="I48" s="137"/>
    </row>
    <row r="49" spans="1:17" s="4" customFormat="1" ht="24.95" customHeight="1" x14ac:dyDescent="0.25">
      <c r="A49" s="106" t="s">
        <v>30</v>
      </c>
      <c r="E49" s="4" t="s">
        <v>75</v>
      </c>
      <c r="F49" s="137"/>
      <c r="G49" s="137"/>
      <c r="H49" s="137"/>
      <c r="I49" s="137"/>
      <c r="M49" s="107" t="s">
        <v>80</v>
      </c>
    </row>
    <row r="50" spans="1:17" s="4" customFormat="1" ht="24.95" customHeight="1" x14ac:dyDescent="0.2">
      <c r="A50" s="5"/>
      <c r="D50" s="5"/>
      <c r="E50" s="5"/>
      <c r="F50" s="137"/>
      <c r="G50" s="137"/>
      <c r="H50" s="137"/>
      <c r="I50" s="137"/>
    </row>
    <row r="51" spans="1:17" s="4" customFormat="1" ht="24.95" customHeight="1" x14ac:dyDescent="0.2">
      <c r="A51" s="5"/>
      <c r="E51" s="5"/>
      <c r="F51" s="137"/>
      <c r="G51" s="137"/>
      <c r="H51" s="137"/>
      <c r="I51" s="137"/>
    </row>
    <row r="52" spans="1:17" s="104" customFormat="1" ht="24.95" customHeight="1" x14ac:dyDescent="0.2">
      <c r="A52" s="5" t="s">
        <v>59</v>
      </c>
      <c r="B52" s="103"/>
      <c r="F52" s="137"/>
      <c r="G52" s="137"/>
      <c r="H52" s="137"/>
      <c r="I52" s="137"/>
      <c r="M52" s="5" t="s">
        <v>81</v>
      </c>
      <c r="N52" s="132"/>
      <c r="O52" s="132"/>
      <c r="P52" s="132"/>
      <c r="Q52" s="132"/>
    </row>
    <row r="53" spans="1:17" s="104" customFormat="1" ht="24.95" customHeight="1" x14ac:dyDescent="0.2">
      <c r="A53" s="5" t="s">
        <v>60</v>
      </c>
      <c r="B53" s="77"/>
      <c r="F53" s="137"/>
      <c r="G53" s="137"/>
      <c r="H53" s="137"/>
      <c r="I53" s="137"/>
      <c r="M53" s="5" t="s">
        <v>70</v>
      </c>
      <c r="N53" s="138"/>
      <c r="O53" s="138"/>
      <c r="P53" s="138"/>
      <c r="Q53" s="138"/>
    </row>
    <row r="54" spans="1:17" s="4" customFormat="1" ht="24.95" customHeight="1" x14ac:dyDescent="0.2">
      <c r="A54" s="5" t="s">
        <v>7</v>
      </c>
      <c r="B54" s="6"/>
      <c r="F54" s="137"/>
      <c r="G54" s="137"/>
      <c r="H54" s="137"/>
      <c r="I54" s="137"/>
      <c r="M54" s="5" t="s">
        <v>71</v>
      </c>
      <c r="N54" s="138"/>
      <c r="O54" s="138"/>
      <c r="P54" s="138"/>
      <c r="Q54" s="138"/>
    </row>
    <row r="55" spans="1:17" s="104" customFormat="1" ht="12.75" customHeight="1" x14ac:dyDescent="0.2"/>
    <row r="56" spans="1:17" x14ac:dyDescent="0.2">
      <c r="F56" s="100"/>
      <c r="G56" s="100"/>
      <c r="H56" s="100"/>
      <c r="I56" s="100"/>
    </row>
    <row r="57" spans="1:17" x14ac:dyDescent="0.2">
      <c r="F57" s="135"/>
      <c r="G57" s="135"/>
      <c r="H57" s="135"/>
      <c r="I57" s="135"/>
    </row>
    <row r="58" spans="1:17" x14ac:dyDescent="0.2">
      <c r="F58" s="135"/>
      <c r="G58" s="135"/>
      <c r="H58" s="135"/>
      <c r="I58" s="135"/>
    </row>
    <row r="59" spans="1:17" x14ac:dyDescent="0.2">
      <c r="F59" s="136"/>
      <c r="G59" s="136"/>
      <c r="H59" s="136"/>
      <c r="I59" s="136"/>
    </row>
    <row r="60" spans="1:17" x14ac:dyDescent="0.2">
      <c r="F60" s="135"/>
      <c r="G60" s="135"/>
      <c r="H60" s="135"/>
      <c r="I60" s="135"/>
    </row>
    <row r="61" spans="1:17" x14ac:dyDescent="0.2">
      <c r="F61" s="135"/>
      <c r="G61" s="135"/>
      <c r="H61" s="135"/>
      <c r="I61" s="135"/>
    </row>
    <row r="62" spans="1:17" x14ac:dyDescent="0.2">
      <c r="F62" s="135"/>
      <c r="G62" s="135"/>
      <c r="H62" s="135"/>
      <c r="I62" s="135"/>
    </row>
  </sheetData>
  <sheetProtection algorithmName="SHA-512" hashValue="ly1oj2vSEhOP/MQLmTR9BL3OoS7aGT6Issi+O0klFcvOpec08+1HDbmI5qbxbchX8vSzX9hrAnspUNnkc/Kwkw==" saltValue="XYRX8DbBlRvkOpf6H8fGLg==" spinCount="100000" sheet="1" objects="1" scenarios="1"/>
  <dataConsolidate/>
  <mergeCells count="41">
    <mergeCell ref="N52:Q52"/>
    <mergeCell ref="N53:Q53"/>
    <mergeCell ref="N54:Q54"/>
    <mergeCell ref="F60:I60"/>
    <mergeCell ref="F61:I61"/>
    <mergeCell ref="F62:I62"/>
    <mergeCell ref="F45:I45"/>
    <mergeCell ref="F57:I57"/>
    <mergeCell ref="F58:I58"/>
    <mergeCell ref="F59:I59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A32:E32"/>
    <mergeCell ref="A37:B37"/>
    <mergeCell ref="A38:K38"/>
    <mergeCell ref="A39:K39"/>
    <mergeCell ref="F44:I44"/>
    <mergeCell ref="F42:I42"/>
    <mergeCell ref="A44:B44"/>
    <mergeCell ref="A20:Q20"/>
    <mergeCell ref="A17:J18"/>
    <mergeCell ref="E5:N5"/>
    <mergeCell ref="A30:P30"/>
    <mergeCell ref="A29:Q29"/>
    <mergeCell ref="A16:B16"/>
    <mergeCell ref="A28:B28"/>
    <mergeCell ref="A21:J21"/>
    <mergeCell ref="N23:Q23"/>
    <mergeCell ref="F23:I23"/>
    <mergeCell ref="H4:M4"/>
    <mergeCell ref="F4:G4"/>
    <mergeCell ref="N8:O8"/>
    <mergeCell ref="I8:J8"/>
    <mergeCell ref="K8:M8"/>
  </mergeCells>
  <phoneticPr fontId="0" type="noConversion"/>
  <conditionalFormatting sqref="B46">
    <cfRule type="expression" dxfId="3" priority="3">
      <formula>COUNTIF(B46,"&lt;&gt;")</formula>
    </cfRule>
  </conditionalFormatting>
  <conditionalFormatting sqref="A46">
    <cfRule type="expression" dxfId="2" priority="2">
      <formula>COUNTIF(B46,"&lt;&gt;")</formula>
    </cfRule>
  </conditionalFormatting>
  <dataValidations count="4">
    <dataValidation operator="greaterThan" allowBlank="1" showInputMessage="1" showErrorMessage="1" errorTitle="Minimum Purchase" error="The minimum purchase is 50 user instances." promptTitle="Minimum Purchase" prompt="The minimum purchase is 50 user sessions. Order won't be processed if the number is less than 50. _x000a_ _x000a_" sqref="F11"/>
    <dataValidation operator="greaterThan" allowBlank="1" showInputMessage="1" showErrorMessage="1" errorTitle="Minimum Purchase" error="The minimum purchase is 50 user instances." promptTitle="Minimum Purchase" prompt="The minimum purchase is 150 user sessions._x000a_Order won't be processed if the number is less than 150. " sqref="F12"/>
    <dataValidation errorStyle="warning" allowBlank="1" showInputMessage="1" showErrorMessage="1" errorTitle="Input is Required" error="VAT number is a Required field" sqref="B46"/>
    <dataValidation type="whole" operator="greaterThanOrEqual" allowBlank="1" showInputMessage="1" showErrorMessage="1" error="Please input a whole number" sqref="E13:E15 E11">
      <formula1>0</formula1>
    </dataValidation>
  </dataValidations>
  <printOptions horizontalCentered="1" verticalCentered="1"/>
  <pageMargins left="0.48" right="0" top="0.49" bottom="0.56999999999999995" header="0.2" footer="0"/>
  <pageSetup scale="49" orientation="landscape" r:id="rId1"/>
  <headerFooter alignWithMargins="0">
    <oddFooter>&amp;RAppeon Software Purchase Agreement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72F483A-B2D7-43C2-A019-9CF002B2FB04}">
            <xm:f>COUNTIF('C:\Users\sally\AppData\Local\Packages\Microsoft.SkypeApp_kzf8qxf38zg5c\LocalState\Downloads\[AppeonProductOrderForm.xlsx]Country'!#REF!,#REF!)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" id="{888A8C5A-2B4A-4F8E-A61A-1C3EABD31D61}">
            <xm:f>COUNTIF('C:\Users\sally\AppData\Local\Packages\Microsoft.SkypeApp_kzf8qxf38zg5c\LocalState\Downloads\[AppeonProductOrderForm.xlsx]Country'!#REF!,#REF!)</xm:f>
            <x14:dxf>
              <fill>
                <patternFill>
                  <bgColor rgb="FFFFC000"/>
                </patternFill>
              </fill>
            </x14:dxf>
          </x14:cfRule>
          <xm:sqref>A46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IF(LOOKUP(#REF!,'C:\Users\sally\AppData\Local\Packages\Microsoft.SkypeApp_kzf8qxf38zg5c\LocalState\Downloads\[AppeonProductOrderForm.xlsx]Country'!#REF!,#REF!)&lt;&gt;"","", "N/A")</xm:f>
          </x14:formula1>
          <xm:sqref>B47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0710</dc:creator>
  <cp:lastModifiedBy>Windows User</cp:lastModifiedBy>
  <cp:lastPrinted>2018-12-06T10:27:49Z</cp:lastPrinted>
  <dcterms:created xsi:type="dcterms:W3CDTF">1998-09-09T00:31:28Z</dcterms:created>
  <dcterms:modified xsi:type="dcterms:W3CDTF">2018-12-12T01:09:23Z</dcterms:modified>
</cp:coreProperties>
</file>